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Huong dan" sheetId="1" state="visible" r:id="rId3"/>
    <sheet name="Tham so" sheetId="2" state="visible" r:id="rId4"/>
    <sheet name="Tinh gia" sheetId="3" state="visible" r:id="rId5"/>
    <sheet name="Bao gia" sheetId="4" state="visible" r:id="rId6"/>
    <sheet name="Lenh san xuat" sheetId="5" state="visible" r:id="rId7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<sst xmlns="http://schemas.openxmlformats.org/spreadsheetml/2006/main" count="204" uniqueCount="172">
  <si>
    <t xml:space="preserve">BỘ MÁY TÍNH GIÁ THÀNH — HỘP GIẤY</t>
  </si>
  <si>
    <t xml:space="preserve">Công ty TNHH Tập đoàn Hoàng Thị — HotPrint.vn</t>
  </si>
  <si>
    <t xml:space="preserve">CẤU TRÚC FILE</t>
  </si>
  <si>
    <t xml:space="preserve">Trang Tham so: bảng tính giấy in (theo kg) và giấy carton bồi (theo m2), định mức công đoạn, chi phí bán hàng.</t>
  </si>
  <si>
    <t xml:space="preserve">Trang Tinh gia: nhập quy cách đơn, hệ thống tính hai cột giá Đầy đủ và Chiến lược, cho cả hai nhóm khách.</t>
  </si>
  <si>
    <t xml:space="preserve">Trang Bao gia và Lenh san xuat: mẫu in.</t>
  </si>
  <si>
    <t xml:space="preserve">CÁCH TÍNH GIẤY</t>
  </si>
  <si>
    <t xml:space="preserve">Giấy in tờ: tính theo kg. Số kg = dài(cm) x rộng(cm) x định lượng x số tờ / 10.000.000, nhân đơn giá/kg.</t>
  </si>
  <si>
    <t xml:space="preserve">Giấy carton bồi: tính theo m2. Dài(m) x rộng(m) x giá/m2.</t>
  </si>
  <si>
    <t xml:space="preserve">Bù hao tách riêng: bù hao in, xeo bồi, bế, dán, cộng tự động.</t>
  </si>
  <si>
    <t xml:space="preserve">HAI CỘT GIÁ</t>
  </si>
  <si>
    <t xml:space="preserve">GIÁ ĐẦY ĐỦ (xanh): gánh cả chi phí chung. GIÁ CHIẾN LƯỢC (cam): bỏ chi phí chung, vẫn lãi 17% hoặc 22%.</t>
  </si>
  <si>
    <t xml:space="preserve">Số hiện tại là minh họa. Thay bằng số thật trước khi báo giá.</t>
  </si>
  <si>
    <t xml:space="preserve">THAM SỐ — ĐỊNH MỨC THẬT</t>
  </si>
  <si>
    <t xml:space="preserve">1. Bảng giá giấy in (theo kg)</t>
  </si>
  <si>
    <t xml:space="preserve">Điền đơn giá mỗi loại. Khi tính, chọn loại theo tên ở trang Tính giá.</t>
  </si>
  <si>
    <t xml:space="preserve">Loại giấy in</t>
  </si>
  <si>
    <t xml:space="preserve">Đơn giá/kg</t>
  </si>
  <si>
    <t xml:space="preserve">Couche</t>
  </si>
  <si>
    <t xml:space="preserve">Ivory</t>
  </si>
  <si>
    <t xml:space="preserve">Duplex 250</t>
  </si>
  <si>
    <t xml:space="preserve">Duplex 300</t>
  </si>
  <si>
    <t xml:space="preserve">Bristol</t>
  </si>
  <si>
    <t xml:space="preserve">2. Bảng giá giấy carton bồi (theo m2)</t>
  </si>
  <si>
    <t xml:space="preserve">Giấy bồi và sóng tính theo mét vuông.</t>
  </si>
  <si>
    <t xml:space="preserve">Loại carton</t>
  </si>
  <si>
    <t xml:space="preserve">Giá/m2</t>
  </si>
  <si>
    <t xml:space="preserve">Giấy bồi mặt</t>
  </si>
  <si>
    <t xml:space="preserve">Sóng B 2 lớp</t>
  </si>
  <si>
    <t xml:space="preserve">Sóng E</t>
  </si>
  <si>
    <t xml:space="preserve">Sóng A</t>
  </si>
  <si>
    <t xml:space="preserve">3. Bù hao giấy (số tờ, tách loại)</t>
  </si>
  <si>
    <t xml:space="preserve">Bù hao in (nửa mặt, pha)</t>
  </si>
  <si>
    <t xml:space="preserve">tờ</t>
  </si>
  <si>
    <t xml:space="preserve">Bù hao xeo bồi</t>
  </si>
  <si>
    <t xml:space="preserve">Bù hao bế</t>
  </si>
  <si>
    <t xml:space="preserve">Bù hao dán</t>
  </si>
  <si>
    <t xml:space="preserve">4. Định mức công đoạn (đồng/cái)</t>
  </si>
  <si>
    <t xml:space="preserve">Công đoạn</t>
  </si>
  <si>
    <t xml:space="preserve">Nhân công</t>
  </si>
  <si>
    <t xml:space="preserve">Vật tư phụ</t>
  </si>
  <si>
    <t xml:space="preserve">CP chung</t>
  </si>
  <si>
    <t xml:space="preserve">Khấu hao</t>
  </si>
  <si>
    <t xml:space="preserve">In offset</t>
  </si>
  <si>
    <t xml:space="preserve">In bóng / varnish</t>
  </si>
  <si>
    <t xml:space="preserve">Bế - có in</t>
  </si>
  <si>
    <t xml:space="preserve">Bồi</t>
  </si>
  <si>
    <t xml:space="preserve">Dán hông</t>
  </si>
  <si>
    <t xml:space="preserve">Đóng gói</t>
  </si>
  <si>
    <t xml:space="preserve">5. Chi phí cố định trên đơn</t>
  </si>
  <si>
    <t xml:space="preserve">Phí khuôn bế</t>
  </si>
  <si>
    <t xml:space="preserve">đồng/đơn</t>
  </si>
  <si>
    <t xml:space="preserve">Phí thiết lập, bản kẽm</t>
  </si>
  <si>
    <t xml:space="preserve">6. Chi phí bán hàng (%)</t>
  </si>
  <si>
    <t xml:space="preserve">Hoa hồng nhân viên</t>
  </si>
  <si>
    <t xml:space="preserve">Hoa hồng đại lý một cấp</t>
  </si>
  <si>
    <t xml:space="preserve">Chi phí marketing</t>
  </si>
  <si>
    <t xml:space="preserve">Chiết khấu khuyến mại</t>
  </si>
  <si>
    <t xml:space="preserve">7. Vận chuyển giao đơn cho khách</t>
  </si>
  <si>
    <t xml:space="preserve">Chi phí giao hàng cả đơn</t>
  </si>
  <si>
    <t xml:space="preserve">8. Biên lợi nhuận và thuế</t>
  </si>
  <si>
    <t xml:space="preserve">Biên - khách lặp lại</t>
  </si>
  <si>
    <t xml:space="preserve">Biên - khách một lần</t>
  </si>
  <si>
    <t xml:space="preserve">Thuế giá trị gia tăng</t>
  </si>
  <si>
    <t xml:space="preserve">TÍNH GIÁ THÀNH MỘT ĐƠN</t>
  </si>
  <si>
    <t xml:space="preserve">A. Quy cách và layout</t>
  </si>
  <si>
    <t xml:space="preserve">Giá trị</t>
  </si>
  <si>
    <t xml:space="preserve">Ghi chú</t>
  </si>
  <si>
    <t xml:space="preserve">Dài hộp (cm)</t>
  </si>
  <si>
    <t xml:space="preserve">Rộng hộp (cm)</t>
  </si>
  <si>
    <t xml:space="preserve">Cao hộp (cm)</t>
  </si>
  <si>
    <t xml:space="preserve">Khổ khai triển gợi ý (dài x rộng cm)</t>
  </si>
  <si>
    <t xml:space="preserve">Gợi ý. Chỉ tham khảo</t>
  </si>
  <si>
    <t xml:space="preserve">Số con sản phẩm trên tờ in (layout)</t>
  </si>
  <si>
    <t xml:space="preserve">Quy cách giấy mua thật (dài x rộng cm)</t>
  </si>
  <si>
    <t xml:space="preserve">Đã cộng biên lề</t>
  </si>
  <si>
    <t xml:space="preserve">B. Thông số đơn</t>
  </si>
  <si>
    <t xml:space="preserve">Số lượng đặt</t>
  </si>
  <si>
    <t xml:space="preserve">Định lượng giấy in (gsm)</t>
  </si>
  <si>
    <t xml:space="preserve">Ví dụ 350</t>
  </si>
  <si>
    <t xml:space="preserve">Đơn qua đại lý (1/0)</t>
  </si>
  <si>
    <t xml:space="preserve">C. Giấy in (tính theo kg)</t>
  </si>
  <si>
    <t xml:space="preserve">Chọn loại giấy in</t>
  </si>
  <si>
    <t xml:space="preserve">Gõ đúng tên trong bảng tham số</t>
  </si>
  <si>
    <t xml:space="preserve">Đơn giá giấy in (tự tra)</t>
  </si>
  <si>
    <t xml:space="preserve">Số tờ in thực cần</t>
  </si>
  <si>
    <t xml:space="preserve">Số lượng / số con trên tờ</t>
  </si>
  <si>
    <t xml:space="preserve">Số tờ bù hao</t>
  </si>
  <si>
    <t xml:space="preserve">Cộng bù hao in, bồi, bế, dán</t>
  </si>
  <si>
    <t xml:space="preserve">Tổng số tờ (thực + bù hao)</t>
  </si>
  <si>
    <t xml:space="preserve">Số kg giấy in</t>
  </si>
  <si>
    <t xml:space="preserve">Dài x rộng x định lượng x số tờ / 10 triệu</t>
  </si>
  <si>
    <t xml:space="preserve">Chi phí giấy in cả đơn</t>
  </si>
  <si>
    <t xml:space="preserve">D. Giấy carton bồi (theo m2)</t>
  </si>
  <si>
    <t xml:space="preserve">Có bồi carton (1/0)</t>
  </si>
  <si>
    <t xml:space="preserve">Chọn loại carton</t>
  </si>
  <si>
    <t xml:space="preserve">Giá carton/m2 (tự tra)</t>
  </si>
  <si>
    <t xml:space="preserve">Diện tích carton một tờ (m2)</t>
  </si>
  <si>
    <t xml:space="preserve">Chi phí carton cả đơn</t>
  </si>
  <si>
    <t xml:space="preserve">Diện tích x giá/m2 x tổng tờ</t>
  </si>
  <si>
    <t xml:space="preserve">E. Tổng chi phí giấy</t>
  </si>
  <si>
    <t xml:space="preserve">Số tiền</t>
  </si>
  <si>
    <t xml:space="preserve">Tổng chi phí giấy cả đơn</t>
  </si>
  <si>
    <t xml:space="preserve">Chi phí giấy một cái</t>
  </si>
  <si>
    <t xml:space="preserve">F. Chi phí công đoạn một cái</t>
  </si>
  <si>
    <t xml:space="preserve">4 yếu tố</t>
  </si>
  <si>
    <t xml:space="preserve">In bóng, varnish</t>
  </si>
  <si>
    <t xml:space="preserve">Tổng công đoạn một cái</t>
  </si>
  <si>
    <t xml:space="preserve">Trong đó chi phí chung một cái</t>
  </si>
  <si>
    <t xml:space="preserve">Chi phí cố định phân bổ một cái</t>
  </si>
  <si>
    <t xml:space="preserve">Vận chuyển giao khách một cái</t>
  </si>
  <si>
    <t xml:space="preserve">G. Giá bán</t>
  </si>
  <si>
    <t xml:space="preserve">GIÁ ĐẦY ĐỦ</t>
  </si>
  <si>
    <t xml:space="preserve">GIÁ CHIẾN LƯỢC</t>
  </si>
  <si>
    <t xml:space="preserve">Giá thành một cái</t>
  </si>
  <si>
    <t xml:space="preserve">Chiến lược bỏ chi phí chung và cố định</t>
  </si>
  <si>
    <t xml:space="preserve">Khách mua lặp lại (biên 17%)</t>
  </si>
  <si>
    <t xml:space="preserve">Giá bán trước thuế</t>
  </si>
  <si>
    <t xml:space="preserve">Giá bán sau thuế</t>
  </si>
  <si>
    <t xml:space="preserve">Khách mua một lần (biên 22%)</t>
  </si>
  <si>
    <t xml:space="preserve">H. Tổng kết đơn (giá đầy đủ)</t>
  </si>
  <si>
    <t xml:space="preserve">Khách lặp lại 17%</t>
  </si>
  <si>
    <t xml:space="preserve">Khách một lần 22%</t>
  </si>
  <si>
    <t xml:space="preserve">Đơn giá trước thuế một cái</t>
  </si>
  <si>
    <t xml:space="preserve">Tổng đơn sau thuế</t>
  </si>
  <si>
    <t xml:space="preserve">Biên lợi nhuận thực trên doanh thu</t>
  </si>
  <si>
    <t xml:space="preserve">BẢNG BÁO GIÁ</t>
  </si>
  <si>
    <t xml:space="preserve">Form số: HT-QMS-03-06</t>
  </si>
  <si>
    <t xml:space="preserve">Kính gửi:</t>
  </si>
  <si>
    <t xml:space="preserve">[Tên khách]</t>
  </si>
  <si>
    <t xml:space="preserve">Địa chỉ:</t>
  </si>
  <si>
    <t xml:space="preserve">[Địa chỉ]</t>
  </si>
  <si>
    <t xml:space="preserve">Người nhận:</t>
  </si>
  <si>
    <t xml:space="preserve">[Người nhận]</t>
  </si>
  <si>
    <t xml:space="preserve">Công ty TNHH Hoàng Thị trân trọng gửi bảng báo giá với nội dung như sau:</t>
  </si>
  <si>
    <t xml:space="preserve">STT</t>
  </si>
  <si>
    <t xml:space="preserve">Loại hàng</t>
  </si>
  <si>
    <t xml:space="preserve">Quy cách (cm)</t>
  </si>
  <si>
    <t xml:space="preserve">ĐVT</t>
  </si>
  <si>
    <t xml:space="preserve">Số lượng</t>
  </si>
  <si>
    <t xml:space="preserve">Đơn giá (VND)</t>
  </si>
  <si>
    <t xml:space="preserve">1</t>
  </si>
  <si>
    <t xml:space="preserve">[Mô tả sản phẩm]</t>
  </si>
  <si>
    <t xml:space="preserve">Cái</t>
  </si>
  <si>
    <t xml:space="preserve">[Ghi chú]</t>
  </si>
  <si>
    <t xml:space="preserve">Ghi chú:</t>
  </si>
  <si>
    <t xml:space="preserve">Đơn giá chưa bao gồm thuế VAT 8%.</t>
  </si>
  <si>
    <t xml:space="preserve">Phương thức thanh toán: thanh toán ngay sau khi giao hàng và hóa đơn tài chính.</t>
  </si>
  <si>
    <t xml:space="preserve">Thời gian giao hàng: [điền] ngày.</t>
  </si>
  <si>
    <t xml:space="preserve">Dung sai số lượng cho phép: +-5%.</t>
  </si>
  <si>
    <t xml:space="preserve">CÔNG TY TNHH TẬP ĐOÀN HOÀNG THỊ</t>
  </si>
  <si>
    <t xml:space="preserve">LỆNH SẢN XUẤT</t>
  </si>
  <si>
    <t xml:space="preserve">Khách hàng</t>
  </si>
  <si>
    <t xml:space="preserve">Sản phẩm</t>
  </si>
  <si>
    <t xml:space="preserve">Số lượng SX</t>
  </si>
  <si>
    <t xml:space="preserve">Tổng số tờ giấy</t>
  </si>
  <si>
    <t xml:space="preserve">Quy cách giấy</t>
  </si>
  <si>
    <t xml:space="preserve">Số con / tờ</t>
  </si>
  <si>
    <t xml:space="preserve">Người / thiết bị</t>
  </si>
  <si>
    <t xml:space="preserve">SL cấp</t>
  </si>
  <si>
    <t xml:space="preserve">Bù hao</t>
  </si>
  <si>
    <t xml:space="preserve">IN OFFSET</t>
  </si>
  <si>
    <t xml:space="preserve">[Người/máy]</t>
  </si>
  <si>
    <t xml:space="preserve">IN BÓNG / VARNISH</t>
  </si>
  <si>
    <t xml:space="preserve">BẾ - CÓ IN</t>
  </si>
  <si>
    <t xml:space="preserve">BỒI</t>
  </si>
  <si>
    <t xml:space="preserve">DÁN HÔNG</t>
  </si>
  <si>
    <t xml:space="preserve">ĐÓNG GÓI</t>
  </si>
  <si>
    <t xml:space="preserve">GIAO HÀNG</t>
  </si>
  <si>
    <t xml:space="preserve">Quản lý sản xuất</t>
  </si>
  <si>
    <t xml:space="preserve">Kinh doanh</t>
  </si>
  <si>
    <t xml:space="preserve">Người lập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</si>
</sst>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#,##0"/>
    <numFmt numFmtId="166" formatCode="0.0%"/>
    <numFmt numFmtId="167" formatCode="0.0"/>
    <numFmt numFmtId="168" formatCode="0"/>
    <numFmt numFmtId="169" formatCode="0.000"/>
  </numFmts>
  <fonts count="2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1F3864"/>
      <name val="Arial"/>
      <family val="0"/>
      <charset val="1"/>
    </font>
    <font>
      <i val="true"/>
      <sz val="11"/>
      <color rgb="FF1F4E79"/>
      <name val="Arial"/>
      <family val="0"/>
      <charset val="1"/>
    </font>
    <font>
      <sz val="11"/>
      <color rgb="FF1F1F1F"/>
      <name val="Arial"/>
      <family val="0"/>
      <charset val="1"/>
    </font>
    <font>
      <b val="true"/>
      <sz val="12"/>
      <color rgb="FF1F3864"/>
      <name val="Arial"/>
      <family val="0"/>
      <charset val="1"/>
    </font>
    <font>
      <b val="true"/>
      <sz val="12"/>
      <color rgb="FF1F4E79"/>
      <name val="Arial"/>
      <family val="0"/>
      <charset val="1"/>
    </font>
    <font>
      <i val="true"/>
      <sz val="9"/>
      <color rgb="FF595959"/>
      <name val="Arial"/>
      <family val="0"/>
      <charset val="1"/>
    </font>
    <font>
      <b val="true"/>
      <sz val="10.5"/>
      <color rgb="FF1F1F1F"/>
      <name val="Arial"/>
      <family val="0"/>
      <charset val="1"/>
    </font>
    <font>
      <sz val="10.5"/>
      <color rgb="FF1F1F1F"/>
      <name val="Arial"/>
      <family val="0"/>
      <charset val="1"/>
    </font>
    <font>
      <sz val="10.5"/>
      <color rgb="FF0000FF"/>
      <name val="Arial"/>
      <family val="0"/>
      <charset val="1"/>
    </font>
    <font>
      <sz val="10.5"/>
      <color rgb="FF000000"/>
      <name val="Arial"/>
      <family val="0"/>
      <charset val="1"/>
    </font>
    <font>
      <b val="true"/>
      <sz val="10.5"/>
      <color rgb="FF000000"/>
      <name val="Arial"/>
      <family val="0"/>
      <charset val="1"/>
    </font>
    <font>
      <b val="true"/>
      <sz val="16"/>
      <color rgb="FF1F3864"/>
      <name val="Arial"/>
      <family val="0"/>
      <charset val="1"/>
    </font>
    <font>
      <sz val="9"/>
      <name val="Arial"/>
      <family val="0"/>
      <charset val="1"/>
    </font>
    <font>
      <sz val="10.5"/>
      <name val="Arial"/>
      <family val="0"/>
      <charset val="1"/>
    </font>
    <font>
      <b val="true"/>
      <sz val="10.5"/>
      <name val="Arial"/>
      <family val="0"/>
      <charset val="1"/>
    </font>
    <font>
      <sz val="10"/>
      <name val="Arial"/>
      <family val="0"/>
      <charset val="1"/>
    </font>
    <font>
      <b val="true"/>
      <sz val="10"/>
      <name val="Arial"/>
      <family val="0"/>
      <charset val="1"/>
    </font>
  </fonts>
  <fills count="8">
    <fill>
      <patternFill patternType="none"/>
    </fill>
    <fill>
      <patternFill patternType="gray125"/>
    </fill>
    <fill>
      <patternFill patternType="solid">
        <fgColor rgb="FFDCE6F1"/>
        <bgColor rgb="FFD6E4F0"/>
      </patternFill>
    </fill>
    <fill>
      <patternFill patternType="solid">
        <fgColor rgb="FFFFF9E6"/>
        <bgColor rgb="FFEFF5FB"/>
      </patternFill>
    </fill>
    <fill>
      <patternFill patternType="solid">
        <fgColor rgb="FFEFF5FB"/>
        <bgColor rgb="FFFFF9E6"/>
      </patternFill>
    </fill>
    <fill>
      <patternFill patternType="solid">
        <fgColor rgb="FFD6E4F0"/>
        <bgColor rgb="FFDCE6F1"/>
      </patternFill>
    </fill>
    <fill>
      <patternFill patternType="solid">
        <fgColor rgb="FFFCE9D4"/>
        <bgColor rgb="FFFFF9E6"/>
      </patternFill>
    </fill>
    <fill>
      <patternFill patternType="solid">
        <fgColor rgb="FFF4C7DC"/>
        <bgColor rgb="FFFCE9D4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 diagonalUp="false" diagonalDown="false">
      <left style="medium">
        <color rgb="FF1F4E79"/>
      </left>
      <right style="medium">
        <color rgb="FF1F4E79"/>
      </right>
      <top style="medium">
        <color rgb="FF1F4E79"/>
      </top>
      <bottom style="medium">
        <color rgb="FF1F4E79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12" fillId="3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12" fillId="3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7" fontId="12" fillId="3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7" fontId="13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0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8" fontId="12" fillId="3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2" fillId="3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13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9" fontId="13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14" fillId="4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0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4" fillId="5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14" fillId="6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8" fillId="7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4" fillId="5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14" fillId="6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0" fillId="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4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13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7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9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0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3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9E6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CE9D4"/>
      <rgbColor rgb="FFEFF5FB"/>
      <rgbColor rgb="FF660066"/>
      <rgbColor rgb="FFFF8080"/>
      <rgbColor rgb="FF0066CC"/>
      <rgbColor rgb="FFD6E4F0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DCE6F1"/>
      <rgbColor rgb="FFCCFFCC"/>
      <rgbColor rgb="FFFFFF99"/>
      <rgbColor rgb="FF99CCFF"/>
      <rgbColor rgb="FFFF99CC"/>
      <rgbColor rgb="FFCC99FF"/>
      <rgbColor rgb="FFF4C7DC"/>
      <rgbColor rgb="FF3366FF"/>
      <rgbColor rgb="FF33CCCC"/>
      <rgbColor rgb="FF99CC00"/>
      <rgbColor rgb="FFFFCC00"/>
      <rgbColor rgb="FFFF9900"/>
      <rgbColor rgb="FFFF6600"/>
      <rgbColor rgb="FF595959"/>
      <rgbColor rgb="FF969696"/>
      <rgbColor rgb="FF1F3864"/>
      <rgbColor rgb="FF339966"/>
      <rgbColor rgb="FF003300"/>
      <rgbColor rgb="FF333300"/>
      <rgbColor rgb="FF993300"/>
      <rgbColor rgb="FF993366"/>
      <rgbColor rgb="FF1F4E79"/>
      <rgbColor rgb="FF1F1F1F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B1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108"/>
  </cols>
  <sheetData>
    <row r="2" customFormat="false" ht="17.35" hidden="false" customHeight="false" outlineLevel="0" collapsed="false">
      <c r="B2" s="1" t="s">
        <v>0</v>
      </c>
    </row>
    <row r="3" customFormat="false" ht="15" hidden="false" customHeight="false" outlineLevel="0" collapsed="false">
      <c r="B3" s="2" t="s">
        <v>1</v>
      </c>
    </row>
    <row r="5" customFormat="false" ht="15" hidden="false" customHeight="false" outlineLevel="0" collapsed="false">
      <c r="B5" s="3"/>
    </row>
    <row r="6" customFormat="false" ht="15" hidden="false" customHeight="false" outlineLevel="0" collapsed="false">
      <c r="B6" s="4" t="s">
        <v>2</v>
      </c>
    </row>
    <row r="7" customFormat="false" ht="15" hidden="false" customHeight="false" outlineLevel="0" collapsed="false">
      <c r="B7" s="3" t="s">
        <v>3</v>
      </c>
    </row>
    <row r="8" customFormat="false" ht="15" hidden="false" customHeight="false" outlineLevel="0" collapsed="false">
      <c r="B8" s="3" t="s">
        <v>4</v>
      </c>
    </row>
    <row r="9" customFormat="false" ht="15" hidden="false" customHeight="false" outlineLevel="0" collapsed="false">
      <c r="B9" s="3" t="s">
        <v>5</v>
      </c>
    </row>
    <row r="10" customFormat="false" ht="15" hidden="false" customHeight="false" outlineLevel="0" collapsed="false">
      <c r="B10" s="3"/>
    </row>
    <row r="11" customFormat="false" ht="15" hidden="false" customHeight="false" outlineLevel="0" collapsed="false">
      <c r="B11" s="4" t="s">
        <v>6</v>
      </c>
    </row>
    <row r="12" customFormat="false" ht="15" hidden="false" customHeight="false" outlineLevel="0" collapsed="false">
      <c r="B12" s="3" t="s">
        <v>7</v>
      </c>
    </row>
    <row r="13" customFormat="false" ht="15" hidden="false" customHeight="false" outlineLevel="0" collapsed="false">
      <c r="B13" s="3" t="s">
        <v>8</v>
      </c>
    </row>
    <row r="14" customFormat="false" ht="15" hidden="false" customHeight="false" outlineLevel="0" collapsed="false">
      <c r="B14" s="3" t="s">
        <v>9</v>
      </c>
    </row>
    <row r="15" customFormat="false" ht="15" hidden="false" customHeight="false" outlineLevel="0" collapsed="false">
      <c r="B15" s="3"/>
    </row>
    <row r="16" customFormat="false" ht="15" hidden="false" customHeight="false" outlineLevel="0" collapsed="false">
      <c r="B16" s="4" t="s">
        <v>10</v>
      </c>
    </row>
    <row r="17" customFormat="false" ht="15" hidden="false" customHeight="false" outlineLevel="0" collapsed="false">
      <c r="B17" s="3" t="s">
        <v>11</v>
      </c>
    </row>
    <row r="18" customFormat="false" ht="15" hidden="false" customHeight="false" outlineLevel="0" collapsed="false">
      <c r="B18" s="3"/>
    </row>
    <row r="19" customFormat="false" ht="15" hidden="false" customHeight="false" outlineLevel="0" collapsed="false">
      <c r="B19" s="3" t="s">
        <v>12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F5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34"/>
    <col collapsed="false" customWidth="true" hidden="false" outlineLevel="0" max="7" min="3" style="0" width="13"/>
  </cols>
  <sheetData>
    <row r="2" customFormat="false" ht="17.35" hidden="false" customHeight="false" outlineLevel="0" collapsed="false">
      <c r="B2" s="1" t="s">
        <v>13</v>
      </c>
    </row>
    <row r="4" customFormat="false" ht="15" hidden="false" customHeight="false" outlineLevel="0" collapsed="false">
      <c r="B4" s="5" t="s">
        <v>14</v>
      </c>
    </row>
    <row r="5" customFormat="false" ht="15" hidden="false" customHeight="false" outlineLevel="0" collapsed="false">
      <c r="B5" s="6" t="s">
        <v>15</v>
      </c>
    </row>
    <row r="6" customFormat="false" ht="15" hidden="false" customHeight="false" outlineLevel="0" collapsed="false">
      <c r="B6" s="7" t="s">
        <v>16</v>
      </c>
      <c r="C6" s="7" t="s">
        <v>17</v>
      </c>
    </row>
    <row r="7" customFormat="false" ht="15" hidden="false" customHeight="false" outlineLevel="0" collapsed="false">
      <c r="B7" s="8" t="s">
        <v>18</v>
      </c>
      <c r="C7" s="9" t="n">
        <v>18500</v>
      </c>
    </row>
    <row r="8" customFormat="false" ht="15" hidden="false" customHeight="false" outlineLevel="0" collapsed="false">
      <c r="B8" s="8" t="s">
        <v>19</v>
      </c>
      <c r="C8" s="9" t="n">
        <v>18600</v>
      </c>
    </row>
    <row r="9" customFormat="false" ht="15" hidden="false" customHeight="false" outlineLevel="0" collapsed="false">
      <c r="B9" s="8" t="s">
        <v>20</v>
      </c>
      <c r="C9" s="9" t="n">
        <v>14000</v>
      </c>
    </row>
    <row r="10" customFormat="false" ht="15" hidden="false" customHeight="false" outlineLevel="0" collapsed="false">
      <c r="B10" s="8" t="s">
        <v>21</v>
      </c>
      <c r="C10" s="9" t="n">
        <v>13500</v>
      </c>
    </row>
    <row r="11" customFormat="false" ht="15" hidden="false" customHeight="false" outlineLevel="0" collapsed="false">
      <c r="B11" s="8" t="s">
        <v>22</v>
      </c>
      <c r="C11" s="9" t="n">
        <v>19000</v>
      </c>
    </row>
    <row r="13" customFormat="false" ht="15" hidden="false" customHeight="false" outlineLevel="0" collapsed="false">
      <c r="B13" s="5" t="s">
        <v>23</v>
      </c>
    </row>
    <row r="14" customFormat="false" ht="15" hidden="false" customHeight="false" outlineLevel="0" collapsed="false">
      <c r="B14" s="6" t="s">
        <v>24</v>
      </c>
    </row>
    <row r="15" customFormat="false" ht="15" hidden="false" customHeight="false" outlineLevel="0" collapsed="false">
      <c r="B15" s="7" t="s">
        <v>25</v>
      </c>
      <c r="C15" s="7" t="s">
        <v>26</v>
      </c>
    </row>
    <row r="16" customFormat="false" ht="15" hidden="false" customHeight="false" outlineLevel="0" collapsed="false">
      <c r="B16" s="8" t="s">
        <v>27</v>
      </c>
      <c r="C16" s="9" t="n">
        <v>20000</v>
      </c>
    </row>
    <row r="17" customFormat="false" ht="15" hidden="false" customHeight="false" outlineLevel="0" collapsed="false">
      <c r="B17" s="8" t="s">
        <v>28</v>
      </c>
      <c r="C17" s="9" t="n">
        <v>3400</v>
      </c>
    </row>
    <row r="18" customFormat="false" ht="15" hidden="false" customHeight="false" outlineLevel="0" collapsed="false">
      <c r="B18" s="8" t="s">
        <v>29</v>
      </c>
      <c r="C18" s="9" t="n">
        <v>3000</v>
      </c>
    </row>
    <row r="19" customFormat="false" ht="15" hidden="false" customHeight="false" outlineLevel="0" collapsed="false">
      <c r="B19" s="8" t="s">
        <v>30</v>
      </c>
      <c r="C19" s="9" t="n">
        <v>3800</v>
      </c>
    </row>
    <row r="21" customFormat="false" ht="15" hidden="false" customHeight="false" outlineLevel="0" collapsed="false">
      <c r="B21" s="5" t="s">
        <v>31</v>
      </c>
    </row>
    <row r="22" customFormat="false" ht="15" hidden="false" customHeight="false" outlineLevel="0" collapsed="false">
      <c r="B22" s="8" t="s">
        <v>32</v>
      </c>
      <c r="C22" s="9" t="n">
        <v>25</v>
      </c>
      <c r="D22" s="8" t="s">
        <v>33</v>
      </c>
    </row>
    <row r="23" customFormat="false" ht="15" hidden="false" customHeight="false" outlineLevel="0" collapsed="false">
      <c r="B23" s="8" t="s">
        <v>34</v>
      </c>
      <c r="C23" s="9" t="n">
        <v>50</v>
      </c>
      <c r="D23" s="8" t="s">
        <v>33</v>
      </c>
    </row>
    <row r="24" customFormat="false" ht="15" hidden="false" customHeight="false" outlineLevel="0" collapsed="false">
      <c r="B24" s="8" t="s">
        <v>35</v>
      </c>
      <c r="C24" s="9" t="n">
        <v>25</v>
      </c>
      <c r="D24" s="8" t="s">
        <v>33</v>
      </c>
    </row>
    <row r="25" customFormat="false" ht="15" hidden="false" customHeight="false" outlineLevel="0" collapsed="false">
      <c r="B25" s="8" t="s">
        <v>36</v>
      </c>
      <c r="C25" s="9" t="n">
        <v>0</v>
      </c>
      <c r="D25" s="8" t="s">
        <v>33</v>
      </c>
    </row>
    <row r="27" customFormat="false" ht="15" hidden="false" customHeight="false" outlineLevel="0" collapsed="false">
      <c r="B27" s="5" t="s">
        <v>37</v>
      </c>
    </row>
    <row r="28" customFormat="false" ht="15" hidden="false" customHeight="false" outlineLevel="0" collapsed="false">
      <c r="B28" s="7" t="s">
        <v>38</v>
      </c>
      <c r="C28" s="7" t="s">
        <v>39</v>
      </c>
      <c r="D28" s="7" t="s">
        <v>40</v>
      </c>
      <c r="E28" s="7" t="s">
        <v>41</v>
      </c>
      <c r="F28" s="7" t="s">
        <v>42</v>
      </c>
    </row>
    <row r="29" customFormat="false" ht="15" hidden="false" customHeight="false" outlineLevel="0" collapsed="false">
      <c r="B29" s="8" t="s">
        <v>43</v>
      </c>
      <c r="C29" s="9" t="n">
        <v>0</v>
      </c>
      <c r="D29" s="9" t="n">
        <v>0</v>
      </c>
      <c r="E29" s="9" t="n">
        <v>0</v>
      </c>
      <c r="F29" s="9" t="n">
        <v>0</v>
      </c>
    </row>
    <row r="30" customFormat="false" ht="15" hidden="false" customHeight="false" outlineLevel="0" collapsed="false">
      <c r="B30" s="8" t="s">
        <v>44</v>
      </c>
      <c r="C30" s="9" t="n">
        <v>0</v>
      </c>
      <c r="D30" s="9" t="n">
        <v>0</v>
      </c>
      <c r="E30" s="9" t="n">
        <v>0</v>
      </c>
      <c r="F30" s="9" t="n">
        <v>0</v>
      </c>
    </row>
    <row r="31" customFormat="false" ht="15" hidden="false" customHeight="false" outlineLevel="0" collapsed="false">
      <c r="B31" s="8" t="s">
        <v>45</v>
      </c>
      <c r="C31" s="9" t="n">
        <v>0</v>
      </c>
      <c r="D31" s="9" t="n">
        <v>0</v>
      </c>
      <c r="E31" s="9" t="n">
        <v>0</v>
      </c>
      <c r="F31" s="9" t="n">
        <v>0</v>
      </c>
    </row>
    <row r="32" customFormat="false" ht="15" hidden="false" customHeight="false" outlineLevel="0" collapsed="false">
      <c r="B32" s="8" t="s">
        <v>46</v>
      </c>
      <c r="C32" s="9" t="n">
        <v>0</v>
      </c>
      <c r="D32" s="9" t="n">
        <v>0</v>
      </c>
      <c r="E32" s="9" t="n">
        <v>0</v>
      </c>
      <c r="F32" s="9" t="n">
        <v>0</v>
      </c>
    </row>
    <row r="33" customFormat="false" ht="15" hidden="false" customHeight="false" outlineLevel="0" collapsed="false">
      <c r="B33" s="8" t="s">
        <v>47</v>
      </c>
      <c r="C33" s="9" t="n">
        <v>0</v>
      </c>
      <c r="D33" s="9" t="n">
        <v>0</v>
      </c>
      <c r="E33" s="9" t="n">
        <v>0</v>
      </c>
      <c r="F33" s="9" t="n">
        <v>0</v>
      </c>
    </row>
    <row r="34" customFormat="false" ht="15" hidden="false" customHeight="false" outlineLevel="0" collapsed="false">
      <c r="B34" s="8" t="s">
        <v>48</v>
      </c>
      <c r="C34" s="9" t="n">
        <v>0</v>
      </c>
      <c r="D34" s="9" t="n">
        <v>0</v>
      </c>
      <c r="E34" s="9" t="n">
        <v>0</v>
      </c>
      <c r="F34" s="9" t="n">
        <v>0</v>
      </c>
    </row>
    <row r="36" customFormat="false" ht="15" hidden="false" customHeight="false" outlineLevel="0" collapsed="false">
      <c r="B36" s="5" t="s">
        <v>49</v>
      </c>
    </row>
    <row r="37" customFormat="false" ht="15" hidden="false" customHeight="false" outlineLevel="0" collapsed="false">
      <c r="B37" s="8" t="s">
        <v>50</v>
      </c>
      <c r="C37" s="9" t="n">
        <v>800000</v>
      </c>
      <c r="D37" s="8" t="s">
        <v>51</v>
      </c>
    </row>
    <row r="38" customFormat="false" ht="15" hidden="false" customHeight="false" outlineLevel="0" collapsed="false">
      <c r="B38" s="8" t="s">
        <v>52</v>
      </c>
      <c r="C38" s="9" t="n">
        <v>600000</v>
      </c>
      <c r="D38" s="8" t="s">
        <v>51</v>
      </c>
    </row>
    <row r="40" customFormat="false" ht="15" hidden="false" customHeight="false" outlineLevel="0" collapsed="false">
      <c r="B40" s="5" t="s">
        <v>53</v>
      </c>
    </row>
    <row r="41" customFormat="false" ht="15" hidden="false" customHeight="false" outlineLevel="0" collapsed="false">
      <c r="B41" s="8" t="s">
        <v>54</v>
      </c>
      <c r="C41" s="10" t="n">
        <v>0.03</v>
      </c>
    </row>
    <row r="42" customFormat="false" ht="15" hidden="false" customHeight="false" outlineLevel="0" collapsed="false">
      <c r="B42" s="8" t="s">
        <v>55</v>
      </c>
      <c r="C42" s="10" t="n">
        <v>0.1</v>
      </c>
    </row>
    <row r="43" customFormat="false" ht="15" hidden="false" customHeight="false" outlineLevel="0" collapsed="false">
      <c r="B43" s="8" t="s">
        <v>56</v>
      </c>
      <c r="C43" s="10" t="n">
        <v>0.05</v>
      </c>
    </row>
    <row r="44" customFormat="false" ht="15" hidden="false" customHeight="false" outlineLevel="0" collapsed="false">
      <c r="B44" s="8" t="s">
        <v>57</v>
      </c>
      <c r="C44" s="10" t="n">
        <v>0</v>
      </c>
    </row>
    <row r="46" customFormat="false" ht="15" hidden="false" customHeight="false" outlineLevel="0" collapsed="false">
      <c r="B46" s="5" t="s">
        <v>58</v>
      </c>
    </row>
    <row r="47" customFormat="false" ht="15" hidden="false" customHeight="false" outlineLevel="0" collapsed="false">
      <c r="B47" s="8" t="s">
        <v>59</v>
      </c>
      <c r="C47" s="9" t="n">
        <v>0</v>
      </c>
      <c r="D47" s="8" t="s">
        <v>51</v>
      </c>
    </row>
    <row r="49" customFormat="false" ht="15" hidden="false" customHeight="false" outlineLevel="0" collapsed="false">
      <c r="B49" s="5" t="s">
        <v>60</v>
      </c>
    </row>
    <row r="50" customFormat="false" ht="15" hidden="false" customHeight="false" outlineLevel="0" collapsed="false">
      <c r="B50" s="8" t="s">
        <v>61</v>
      </c>
      <c r="C50" s="10" t="n">
        <v>0.17</v>
      </c>
    </row>
    <row r="51" customFormat="false" ht="15" hidden="false" customHeight="false" outlineLevel="0" collapsed="false">
      <c r="B51" s="8" t="s">
        <v>62</v>
      </c>
      <c r="C51" s="10" t="n">
        <v>0.22</v>
      </c>
    </row>
    <row r="52" customFormat="false" ht="15" hidden="false" customHeight="false" outlineLevel="0" collapsed="false">
      <c r="B52" s="8" t="s">
        <v>63</v>
      </c>
      <c r="C52" s="10" t="n">
        <v>0.08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E6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34"/>
    <col collapsed="false" customWidth="true" hidden="false" outlineLevel="0" max="4" min="3" style="0" width="15"/>
    <col collapsed="false" customWidth="true" hidden="false" outlineLevel="0" max="5" min="5" style="0" width="32"/>
  </cols>
  <sheetData>
    <row r="2" customFormat="false" ht="17.35" hidden="false" customHeight="false" outlineLevel="0" collapsed="false">
      <c r="B2" s="1" t="s">
        <v>64</v>
      </c>
    </row>
    <row r="5" customFormat="false" ht="15" hidden="false" customHeight="false" outlineLevel="0" collapsed="false">
      <c r="B5" s="7" t="s">
        <v>65</v>
      </c>
      <c r="C5" s="7" t="s">
        <v>66</v>
      </c>
      <c r="D5" s="7"/>
      <c r="E5" s="7" t="s">
        <v>67</v>
      </c>
    </row>
    <row r="6" customFormat="false" ht="15" hidden="false" customHeight="false" outlineLevel="0" collapsed="false">
      <c r="B6" s="8" t="s">
        <v>68</v>
      </c>
      <c r="C6" s="11" t="n">
        <v>31.4</v>
      </c>
    </row>
    <row r="7" customFormat="false" ht="15" hidden="false" customHeight="false" outlineLevel="0" collapsed="false">
      <c r="B7" s="8" t="s">
        <v>69</v>
      </c>
      <c r="C7" s="11" t="n">
        <v>24.8</v>
      </c>
    </row>
    <row r="8" customFormat="false" ht="15" hidden="false" customHeight="false" outlineLevel="0" collapsed="false">
      <c r="B8" s="8" t="s">
        <v>70</v>
      </c>
      <c r="C8" s="11" t="n">
        <v>24</v>
      </c>
    </row>
    <row r="9" customFormat="false" ht="15" hidden="false" customHeight="false" outlineLevel="0" collapsed="false">
      <c r="B9" s="8" t="s">
        <v>71</v>
      </c>
      <c r="C9" s="12" t="n">
        <f aca="false">C6+2*C8+3</f>
        <v>82.4</v>
      </c>
      <c r="D9" s="12" t="n">
        <f aca="false">C7+2*C8+3</f>
        <v>75.8</v>
      </c>
      <c r="E9" s="6" t="s">
        <v>72</v>
      </c>
    </row>
    <row r="10" customFormat="false" ht="15" hidden="false" customHeight="false" outlineLevel="0" collapsed="false">
      <c r="B10" s="13" t="s">
        <v>73</v>
      </c>
      <c r="C10" s="14" t="n">
        <v>1</v>
      </c>
    </row>
    <row r="11" customFormat="false" ht="25.35" hidden="false" customHeight="false" outlineLevel="0" collapsed="false">
      <c r="B11" s="13" t="s">
        <v>74</v>
      </c>
      <c r="C11" s="11" t="n">
        <v>65</v>
      </c>
      <c r="D11" s="11" t="n">
        <v>38</v>
      </c>
      <c r="E11" s="6" t="s">
        <v>75</v>
      </c>
    </row>
    <row r="13" customFormat="false" ht="15" hidden="false" customHeight="false" outlineLevel="0" collapsed="false">
      <c r="B13" s="7" t="s">
        <v>76</v>
      </c>
      <c r="C13" s="7" t="s">
        <v>66</v>
      </c>
      <c r="D13" s="7"/>
      <c r="E13" s="7" t="s">
        <v>67</v>
      </c>
    </row>
    <row r="14" customFormat="false" ht="15" hidden="false" customHeight="false" outlineLevel="0" collapsed="false">
      <c r="B14" s="8" t="s">
        <v>77</v>
      </c>
      <c r="C14" s="9" t="n">
        <v>6032</v>
      </c>
    </row>
    <row r="15" customFormat="false" ht="15" hidden="false" customHeight="false" outlineLevel="0" collapsed="false">
      <c r="B15" s="8" t="s">
        <v>78</v>
      </c>
      <c r="C15" s="9" t="n">
        <v>350</v>
      </c>
      <c r="E15" s="6" t="s">
        <v>79</v>
      </c>
    </row>
    <row r="16" customFormat="false" ht="15" hidden="false" customHeight="false" outlineLevel="0" collapsed="false">
      <c r="B16" s="8" t="s">
        <v>80</v>
      </c>
      <c r="C16" s="14" t="n">
        <v>0</v>
      </c>
    </row>
    <row r="18" customFormat="false" ht="15" hidden="false" customHeight="false" outlineLevel="0" collapsed="false">
      <c r="B18" s="7" t="s">
        <v>81</v>
      </c>
      <c r="C18" s="7" t="s">
        <v>66</v>
      </c>
      <c r="D18" s="7"/>
      <c r="E18" s="7" t="s">
        <v>67</v>
      </c>
    </row>
    <row r="19" customFormat="false" ht="15" hidden="false" customHeight="false" outlineLevel="0" collapsed="false">
      <c r="B19" s="8" t="s">
        <v>82</v>
      </c>
      <c r="C19" s="15" t="s">
        <v>20</v>
      </c>
      <c r="E19" s="6" t="s">
        <v>83</v>
      </c>
    </row>
    <row r="20" customFormat="false" ht="15" hidden="false" customHeight="false" outlineLevel="0" collapsed="false">
      <c r="B20" s="8" t="s">
        <v>84</v>
      </c>
      <c r="C20" s="16" t="n">
        <f aca="false">VLOOKUP(C19,'Tham so'!B7:C11,2,FALSE())</f>
        <v>14000</v>
      </c>
    </row>
    <row r="21" customFormat="false" ht="15" hidden="false" customHeight="false" outlineLevel="0" collapsed="false">
      <c r="B21" s="8" t="s">
        <v>85</v>
      </c>
      <c r="C21" s="16" t="n">
        <f aca="false">ROUNDUP(C14/C10,0)</f>
        <v>6032</v>
      </c>
      <c r="E21" s="6" t="s">
        <v>86</v>
      </c>
    </row>
    <row r="22" customFormat="false" ht="15" hidden="false" customHeight="false" outlineLevel="0" collapsed="false">
      <c r="B22" s="8" t="s">
        <v>87</v>
      </c>
      <c r="C22" s="16" t="n">
        <f aca="false">'Tham so'!C22+'Tham so'!C23+'Tham so'!C24+'Tham so'!C25</f>
        <v>100</v>
      </c>
      <c r="E22" s="6" t="s">
        <v>88</v>
      </c>
    </row>
    <row r="23" customFormat="false" ht="15" hidden="false" customHeight="false" outlineLevel="0" collapsed="false">
      <c r="B23" s="8" t="s">
        <v>89</v>
      </c>
      <c r="C23" s="16" t="n">
        <f aca="false">C21+C22</f>
        <v>6132</v>
      </c>
    </row>
    <row r="24" customFormat="false" ht="15" hidden="false" customHeight="false" outlineLevel="0" collapsed="false">
      <c r="B24" s="8" t="s">
        <v>90</v>
      </c>
      <c r="C24" s="12" t="n">
        <f aca="false">C11*D11*C15*C23/10000000</f>
        <v>530.1114</v>
      </c>
      <c r="E24" s="6" t="s">
        <v>91</v>
      </c>
    </row>
    <row r="25" customFormat="false" ht="15" hidden="false" customHeight="false" outlineLevel="0" collapsed="false">
      <c r="B25" s="8" t="s">
        <v>92</v>
      </c>
      <c r="C25" s="16" t="n">
        <f aca="false">C24*C20</f>
        <v>7421559.6</v>
      </c>
    </row>
    <row r="27" customFormat="false" ht="15" hidden="false" customHeight="false" outlineLevel="0" collapsed="false">
      <c r="B27" s="7" t="s">
        <v>93</v>
      </c>
      <c r="C27" s="7" t="s">
        <v>66</v>
      </c>
      <c r="D27" s="7"/>
      <c r="E27" s="7" t="s">
        <v>67</v>
      </c>
    </row>
    <row r="28" customFormat="false" ht="15" hidden="false" customHeight="false" outlineLevel="0" collapsed="false">
      <c r="B28" s="8" t="s">
        <v>94</v>
      </c>
      <c r="C28" s="14" t="n">
        <v>1</v>
      </c>
    </row>
    <row r="29" customFormat="false" ht="15" hidden="false" customHeight="false" outlineLevel="0" collapsed="false">
      <c r="B29" s="8" t="s">
        <v>95</v>
      </c>
      <c r="C29" s="15" t="s">
        <v>28</v>
      </c>
    </row>
    <row r="30" customFormat="false" ht="15" hidden="false" customHeight="false" outlineLevel="0" collapsed="false">
      <c r="B30" s="8" t="s">
        <v>96</v>
      </c>
      <c r="C30" s="16" t="n">
        <f aca="false">IF(C28=1,VLOOKUP(C29,'Tham so'!B16:C19,2,FALSE()),0)</f>
        <v>3400</v>
      </c>
    </row>
    <row r="31" customFormat="false" ht="15" hidden="false" customHeight="false" outlineLevel="0" collapsed="false">
      <c r="B31" s="8" t="s">
        <v>97</v>
      </c>
      <c r="C31" s="17" t="n">
        <f aca="false">(C11/100)*(D11/100)</f>
        <v>0.247</v>
      </c>
    </row>
    <row r="32" customFormat="false" ht="15" hidden="false" customHeight="false" outlineLevel="0" collapsed="false">
      <c r="B32" s="8" t="s">
        <v>98</v>
      </c>
      <c r="C32" s="16" t="n">
        <f aca="false">IF(C28=1,C31*C30*C23,0)</f>
        <v>5149653.6</v>
      </c>
      <c r="E32" s="6" t="s">
        <v>99</v>
      </c>
    </row>
    <row r="34" customFormat="false" ht="15" hidden="false" customHeight="false" outlineLevel="0" collapsed="false">
      <c r="B34" s="7" t="s">
        <v>100</v>
      </c>
      <c r="C34" s="7" t="s">
        <v>101</v>
      </c>
      <c r="D34" s="7"/>
      <c r="E34" s="7"/>
    </row>
    <row r="35" customFormat="false" ht="15" hidden="false" customHeight="false" outlineLevel="0" collapsed="false">
      <c r="B35" s="13" t="s">
        <v>102</v>
      </c>
      <c r="C35" s="18" t="n">
        <f aca="false">C25+C32</f>
        <v>12571213.2</v>
      </c>
    </row>
    <row r="36" customFormat="false" ht="15" hidden="false" customHeight="false" outlineLevel="0" collapsed="false">
      <c r="B36" s="8" t="s">
        <v>103</v>
      </c>
      <c r="C36" s="16" t="n">
        <f aca="false">C35/C14</f>
        <v>2084.08706896552</v>
      </c>
    </row>
    <row r="38" customFormat="false" ht="15" hidden="false" customHeight="false" outlineLevel="0" collapsed="false">
      <c r="B38" s="7" t="s">
        <v>104</v>
      </c>
      <c r="C38" s="7" t="s">
        <v>101</v>
      </c>
      <c r="D38" s="7"/>
      <c r="E38" s="7" t="s">
        <v>105</v>
      </c>
    </row>
    <row r="39" customFormat="false" ht="15" hidden="false" customHeight="false" outlineLevel="0" collapsed="false">
      <c r="B39" s="8" t="s">
        <v>43</v>
      </c>
      <c r="C39" s="16" t="n">
        <f aca="false">SUM('Tham so'!C29:F29)</f>
        <v>0</v>
      </c>
    </row>
    <row r="40" customFormat="false" ht="15" hidden="false" customHeight="false" outlineLevel="0" collapsed="false">
      <c r="B40" s="8" t="s">
        <v>106</v>
      </c>
      <c r="C40" s="16" t="n">
        <f aca="false">SUM('Tham so'!C30:F30)</f>
        <v>0</v>
      </c>
    </row>
    <row r="41" customFormat="false" ht="15" hidden="false" customHeight="false" outlineLevel="0" collapsed="false">
      <c r="B41" s="8" t="s">
        <v>45</v>
      </c>
      <c r="C41" s="16" t="n">
        <f aca="false">SUM('Tham so'!C31:F31)</f>
        <v>0</v>
      </c>
    </row>
    <row r="42" customFormat="false" ht="15" hidden="false" customHeight="false" outlineLevel="0" collapsed="false">
      <c r="B42" s="8" t="s">
        <v>46</v>
      </c>
      <c r="C42" s="16" t="n">
        <f aca="false">SUM('Tham so'!C32:F32)</f>
        <v>0</v>
      </c>
    </row>
    <row r="43" customFormat="false" ht="15" hidden="false" customHeight="false" outlineLevel="0" collapsed="false">
      <c r="B43" s="8" t="s">
        <v>47</v>
      </c>
      <c r="C43" s="16" t="n">
        <f aca="false">SUM('Tham so'!C33:F33)</f>
        <v>0</v>
      </c>
    </row>
    <row r="44" customFormat="false" ht="15" hidden="false" customHeight="false" outlineLevel="0" collapsed="false">
      <c r="B44" s="8" t="s">
        <v>48</v>
      </c>
      <c r="C44" s="16" t="n">
        <f aca="false">SUM('Tham so'!C34:F34)</f>
        <v>0</v>
      </c>
    </row>
    <row r="45" customFormat="false" ht="15" hidden="false" customHeight="false" outlineLevel="0" collapsed="false">
      <c r="B45" s="13" t="s">
        <v>107</v>
      </c>
      <c r="C45" s="18" t="n">
        <f aca="false">SUM(C39:C44)</f>
        <v>0</v>
      </c>
    </row>
    <row r="46" customFormat="false" ht="15" hidden="false" customHeight="false" outlineLevel="0" collapsed="false">
      <c r="B46" s="8" t="s">
        <v>108</v>
      </c>
      <c r="C46" s="16" t="n">
        <f aca="false">SUM('Tham so'!E29:E34)</f>
        <v>0</v>
      </c>
    </row>
    <row r="47" customFormat="false" ht="15" hidden="false" customHeight="false" outlineLevel="0" collapsed="false">
      <c r="B47" s="8" t="s">
        <v>109</v>
      </c>
      <c r="C47" s="16" t="n">
        <f aca="false">('Tham so'!C37+'Tham so'!C38)/C14</f>
        <v>232.09549071618</v>
      </c>
    </row>
    <row r="48" customFormat="false" ht="15" hidden="false" customHeight="false" outlineLevel="0" collapsed="false">
      <c r="B48" s="8" t="s">
        <v>110</v>
      </c>
      <c r="C48" s="16" t="n">
        <f aca="false">'Tham so'!C47/C14</f>
        <v>0</v>
      </c>
    </row>
    <row r="50" customFormat="false" ht="25.35" hidden="false" customHeight="false" outlineLevel="0" collapsed="false">
      <c r="B50" s="7" t="s">
        <v>111</v>
      </c>
      <c r="C50" s="19" t="s">
        <v>112</v>
      </c>
      <c r="D50" s="20" t="s">
        <v>113</v>
      </c>
      <c r="E50" s="7" t="s">
        <v>67</v>
      </c>
    </row>
    <row r="51" customFormat="false" ht="15" hidden="false" customHeight="false" outlineLevel="0" collapsed="false">
      <c r="B51" s="13" t="s">
        <v>114</v>
      </c>
      <c r="C51" s="21" t="n">
        <f aca="false">C36+C45+C47+C48</f>
        <v>2316.1825596817</v>
      </c>
      <c r="D51" s="22" t="n">
        <f aca="false">C36+C45-C46+C48</f>
        <v>2084.08706896552</v>
      </c>
      <c r="E51" s="6" t="s">
        <v>115</v>
      </c>
    </row>
    <row r="53" customFormat="false" ht="15" hidden="false" customHeight="false" outlineLevel="0" collapsed="false">
      <c r="B53" s="23" t="s">
        <v>116</v>
      </c>
    </row>
    <row r="54" customFormat="false" ht="15" hidden="false" customHeight="false" outlineLevel="0" collapsed="false">
      <c r="B54" s="13" t="s">
        <v>117</v>
      </c>
      <c r="C54" s="24" t="n">
        <f aca="false">C51/(1-('Tham so'!C50+'Tham so'!C41+IF($C$16=1,'Tham so'!C42,0)+'Tham so'!C43+'Tham so'!C44))</f>
        <v>3088.24341290893</v>
      </c>
      <c r="D54" s="25" t="n">
        <f aca="false">D51/(1-('Tham so'!C50+'Tham so'!C41+IF($C$16=1,'Tham so'!C42,0)+'Tham so'!C43+'Tham so'!C44))</f>
        <v>2778.78275862069</v>
      </c>
    </row>
    <row r="55" customFormat="false" ht="15" hidden="false" customHeight="false" outlineLevel="0" collapsed="false">
      <c r="B55" s="13" t="s">
        <v>118</v>
      </c>
      <c r="C55" s="24" t="n">
        <f aca="false">C54*(1+'Tham so'!C52)</f>
        <v>3335.30288594165</v>
      </c>
      <c r="D55" s="25" t="n">
        <f aca="false">D54*(1+'Tham so'!C52)</f>
        <v>3001.08537931034</v>
      </c>
    </row>
    <row r="57" customFormat="false" ht="15" hidden="false" customHeight="false" outlineLevel="0" collapsed="false">
      <c r="B57" s="23" t="s">
        <v>119</v>
      </c>
    </row>
    <row r="58" customFormat="false" ht="15" hidden="false" customHeight="false" outlineLevel="0" collapsed="false">
      <c r="B58" s="13" t="s">
        <v>117</v>
      </c>
      <c r="C58" s="24" t="n">
        <f aca="false">C51/(1-('Tham so'!C51+'Tham so'!C41+IF($C$16=1,'Tham so'!C42,0)+'Tham so'!C43+'Tham so'!C44))</f>
        <v>3308.83222811671</v>
      </c>
      <c r="D58" s="25" t="n">
        <f aca="false">D51/(1-('Tham so'!C51+'Tham so'!C41+IF($C$16=1,'Tham so'!C42,0)+'Tham so'!C43+'Tham so'!C44))</f>
        <v>2977.26724137931</v>
      </c>
    </row>
    <row r="59" customFormat="false" ht="15" hidden="false" customHeight="false" outlineLevel="0" collapsed="false">
      <c r="B59" s="13" t="s">
        <v>118</v>
      </c>
      <c r="C59" s="24" t="n">
        <f aca="false">C58*(1+'Tham so'!C52)</f>
        <v>3573.53880636605</v>
      </c>
      <c r="D59" s="25" t="n">
        <f aca="false">D58*(1+'Tham so'!C52)</f>
        <v>3215.44862068966</v>
      </c>
    </row>
    <row r="61" customFormat="false" ht="25.35" hidden="false" customHeight="false" outlineLevel="0" collapsed="false">
      <c r="B61" s="7" t="s">
        <v>120</v>
      </c>
      <c r="C61" s="26" t="s">
        <v>121</v>
      </c>
      <c r="D61" s="26" t="s">
        <v>122</v>
      </c>
      <c r="E61" s="7"/>
    </row>
    <row r="62" customFormat="false" ht="15" hidden="false" customHeight="false" outlineLevel="0" collapsed="false">
      <c r="B62" s="8" t="s">
        <v>123</v>
      </c>
      <c r="C62" s="16" t="n">
        <f aca="false">C54</f>
        <v>3088.24341290893</v>
      </c>
      <c r="D62" s="16" t="n">
        <f aca="false">C58</f>
        <v>3308.83222811671</v>
      </c>
    </row>
    <row r="63" customFormat="false" ht="15" hidden="false" customHeight="false" outlineLevel="0" collapsed="false">
      <c r="B63" s="13" t="s">
        <v>124</v>
      </c>
      <c r="C63" s="27" t="n">
        <f aca="false">C54*(1+'Tham so'!C52)*C14</f>
        <v>20118547.008</v>
      </c>
      <c r="D63" s="27" t="n">
        <f aca="false">C58*(1+'Tham so'!C52)*C14</f>
        <v>21555586.08</v>
      </c>
    </row>
    <row r="64" customFormat="false" ht="15" hidden="false" customHeight="false" outlineLevel="0" collapsed="false">
      <c r="B64" s="8" t="s">
        <v>125</v>
      </c>
      <c r="C64" s="28" t="n">
        <f aca="false">(C54-C51)/C54-('Tham so'!C41+IF($C$16=1,'Tham so'!C42,0)+'Tham so'!C43+'Tham so'!C44)</f>
        <v>0.17</v>
      </c>
      <c r="D64" s="28" t="n">
        <f aca="false">(C58-C51)/C58-('Tham so'!C41+IF($C$16=1,'Tham so'!C42,0)+'Tham so'!C43+'Tham so'!C44)</f>
        <v>0.22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H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6"/>
    <col collapsed="false" customWidth="true" hidden="false" outlineLevel="0" max="3" min="3" style="0" width="30"/>
    <col collapsed="false" customWidth="true" hidden="false" outlineLevel="0" max="4" min="4" style="0" width="16"/>
    <col collapsed="false" customWidth="true" hidden="false" outlineLevel="0" max="5" min="5" style="0" width="8"/>
    <col collapsed="false" customWidth="true" hidden="false" outlineLevel="0" max="6" min="6" style="0" width="10"/>
    <col collapsed="false" customWidth="true" hidden="false" outlineLevel="0" max="7" min="7" style="0" width="12"/>
    <col collapsed="false" customWidth="true" hidden="false" outlineLevel="0" max="8" min="8" style="0" width="16"/>
  </cols>
  <sheetData>
    <row r="2" customFormat="false" ht="19.7" hidden="false" customHeight="false" outlineLevel="0" collapsed="false">
      <c r="B2" s="29" t="s">
        <v>126</v>
      </c>
      <c r="G2" s="30" t="s">
        <v>127</v>
      </c>
    </row>
    <row r="4" customFormat="false" ht="25.35" hidden="false" customHeight="false" outlineLevel="0" collapsed="false">
      <c r="B4" s="13" t="s">
        <v>128</v>
      </c>
      <c r="C4" s="15" t="s">
        <v>129</v>
      </c>
    </row>
    <row r="5" customFormat="false" ht="25.35" hidden="false" customHeight="false" outlineLevel="0" collapsed="false">
      <c r="B5" s="8" t="s">
        <v>130</v>
      </c>
      <c r="C5" s="15" t="s">
        <v>131</v>
      </c>
    </row>
    <row r="6" customFormat="false" ht="25.35" hidden="false" customHeight="false" outlineLevel="0" collapsed="false">
      <c r="B6" s="8" t="s">
        <v>132</v>
      </c>
      <c r="C6" s="15" t="s">
        <v>133</v>
      </c>
    </row>
    <row r="7" customFormat="false" ht="15" hidden="false" customHeight="false" outlineLevel="0" collapsed="false">
      <c r="B7" s="31" t="s">
        <v>134</v>
      </c>
      <c r="C7" s="31"/>
      <c r="D7" s="31"/>
      <c r="E7" s="31"/>
      <c r="F7" s="31"/>
      <c r="G7" s="31"/>
      <c r="H7" s="31"/>
    </row>
    <row r="9" customFormat="false" ht="25.35" hidden="false" customHeight="false" outlineLevel="0" collapsed="false">
      <c r="B9" s="7" t="s">
        <v>135</v>
      </c>
      <c r="C9" s="7" t="s">
        <v>136</v>
      </c>
      <c r="D9" s="7" t="s">
        <v>137</v>
      </c>
      <c r="E9" s="7" t="s">
        <v>138</v>
      </c>
      <c r="F9" s="7" t="s">
        <v>139</v>
      </c>
      <c r="G9" s="7" t="s">
        <v>140</v>
      </c>
      <c r="H9" s="7" t="s">
        <v>67</v>
      </c>
    </row>
    <row r="10" customFormat="false" ht="45.75" hidden="false" customHeight="true" outlineLevel="0" collapsed="false">
      <c r="B10" s="8" t="s">
        <v>141</v>
      </c>
      <c r="C10" s="15" t="s">
        <v>142</v>
      </c>
      <c r="D10" s="32" t="str">
        <f aca="false">'Tinh gia'!C6&amp;" x "&amp;'Tinh gia'!C7&amp;" x "&amp;'Tinh gia'!C8</f>
        <v>31.4 x 24.8 x 24</v>
      </c>
      <c r="E10" s="8" t="s">
        <v>143</v>
      </c>
      <c r="F10" s="16" t="n">
        <f aca="false">'Tinh gia'!C14</f>
        <v>6032</v>
      </c>
      <c r="G10" s="16" t="n">
        <f aca="false">'Tinh gia'!C58</f>
        <v>3308.83222811671</v>
      </c>
      <c r="H10" s="15" t="s">
        <v>144</v>
      </c>
    </row>
    <row r="12" customFormat="false" ht="15" hidden="false" customHeight="false" outlineLevel="0" collapsed="false">
      <c r="B12" s="33" t="s">
        <v>145</v>
      </c>
    </row>
    <row r="13" customFormat="false" ht="15" hidden="false" customHeight="false" outlineLevel="0" collapsed="false">
      <c r="B13" s="34" t="s">
        <v>146</v>
      </c>
      <c r="C13" s="34"/>
      <c r="D13" s="34"/>
      <c r="E13" s="34"/>
      <c r="F13" s="34"/>
      <c r="G13" s="34"/>
      <c r="H13" s="34"/>
    </row>
    <row r="14" customFormat="false" ht="15" hidden="false" customHeight="false" outlineLevel="0" collapsed="false">
      <c r="B14" s="34" t="s">
        <v>147</v>
      </c>
      <c r="C14" s="34"/>
      <c r="D14" s="34"/>
      <c r="E14" s="34"/>
      <c r="F14" s="34"/>
      <c r="G14" s="34"/>
      <c r="H14" s="34"/>
    </row>
    <row r="15" customFormat="false" ht="15" hidden="false" customHeight="false" outlineLevel="0" collapsed="false">
      <c r="B15" s="34" t="s">
        <v>148</v>
      </c>
      <c r="C15" s="34"/>
      <c r="D15" s="34"/>
      <c r="E15" s="34"/>
      <c r="F15" s="34"/>
      <c r="G15" s="34"/>
      <c r="H15" s="34"/>
    </row>
    <row r="16" customFormat="false" ht="15" hidden="false" customHeight="false" outlineLevel="0" collapsed="false">
      <c r="B16" s="34" t="s">
        <v>149</v>
      </c>
      <c r="C16" s="34"/>
      <c r="D16" s="34"/>
      <c r="E16" s="34"/>
      <c r="F16" s="34"/>
      <c r="G16" s="34"/>
      <c r="H16" s="34"/>
    </row>
    <row r="18" customFormat="false" ht="15" hidden="false" customHeight="false" outlineLevel="0" collapsed="false">
      <c r="F18" s="35" t="s">
        <v>150</v>
      </c>
      <c r="G18" s="35"/>
      <c r="H18" s="35"/>
    </row>
  </sheetData>
  <mergeCells count="6">
    <mergeCell ref="B7:H7"/>
    <mergeCell ref="B13:H13"/>
    <mergeCell ref="B14:H14"/>
    <mergeCell ref="B15:H15"/>
    <mergeCell ref="B16:H16"/>
    <mergeCell ref="F18:H18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F2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18"/>
    <col collapsed="false" customWidth="true" hidden="false" outlineLevel="0" max="3" min="3" style="0" width="28"/>
    <col collapsed="false" customWidth="true" hidden="false" outlineLevel="0" max="4" min="4" style="0" width="12"/>
    <col collapsed="false" customWidth="true" hidden="false" outlineLevel="0" max="5" min="5" style="0" width="10"/>
    <col collapsed="false" customWidth="true" hidden="false" outlineLevel="0" max="6" min="6" style="0" width="24"/>
  </cols>
  <sheetData>
    <row r="2" customFormat="false" ht="19.7" hidden="false" customHeight="false" outlineLevel="0" collapsed="false">
      <c r="B2" s="29" t="s">
        <v>151</v>
      </c>
    </row>
    <row r="4" customFormat="false" ht="15" hidden="false" customHeight="false" outlineLevel="0" collapsed="false">
      <c r="B4" s="8" t="s">
        <v>152</v>
      </c>
      <c r="C4" s="15" t="s">
        <v>129</v>
      </c>
    </row>
    <row r="5" customFormat="false" ht="15" hidden="false" customHeight="false" outlineLevel="0" collapsed="false">
      <c r="B5" s="8" t="s">
        <v>153</v>
      </c>
      <c r="C5" s="32" t="str">
        <f aca="false">"Hộp "&amp;'Tinh gia'!C6&amp;"x"&amp;'Tinh gia'!C7&amp;"x"&amp;'Tinh gia'!C8&amp;" cm"</f>
        <v>Hộp 31.4x24.8x24 cm</v>
      </c>
    </row>
    <row r="6" customFormat="false" ht="15" hidden="false" customHeight="false" outlineLevel="0" collapsed="false">
      <c r="B6" s="8" t="s">
        <v>154</v>
      </c>
      <c r="C6" s="16" t="n">
        <f aca="false">'Tinh gia'!C14</f>
        <v>6032</v>
      </c>
    </row>
    <row r="7" customFormat="false" ht="15" hidden="false" customHeight="false" outlineLevel="0" collapsed="false">
      <c r="B7" s="8" t="s">
        <v>155</v>
      </c>
      <c r="C7" s="16" t="n">
        <f aca="false">'Tinh gia'!C23</f>
        <v>6132</v>
      </c>
    </row>
    <row r="8" customFormat="false" ht="15" hidden="false" customHeight="false" outlineLevel="0" collapsed="false">
      <c r="B8" s="8" t="s">
        <v>156</v>
      </c>
      <c r="C8" s="32" t="str">
        <f aca="false">'Tinh gia'!C11&amp;" x "&amp;'Tinh gia'!D11&amp;" cm"</f>
        <v>65 x 38 cm</v>
      </c>
    </row>
    <row r="9" customFormat="false" ht="15" hidden="false" customHeight="false" outlineLevel="0" collapsed="false">
      <c r="B9" s="8" t="s">
        <v>157</v>
      </c>
      <c r="C9" s="36" t="n">
        <f aca="false">'Tinh gia'!C10</f>
        <v>1</v>
      </c>
    </row>
    <row r="11" customFormat="false" ht="15" hidden="false" customHeight="false" outlineLevel="0" collapsed="false">
      <c r="B11" s="7" t="s">
        <v>38</v>
      </c>
      <c r="C11" s="7" t="s">
        <v>158</v>
      </c>
      <c r="D11" s="7" t="s">
        <v>159</v>
      </c>
      <c r="E11" s="7" t="s">
        <v>160</v>
      </c>
      <c r="F11" s="7" t="s">
        <v>67</v>
      </c>
    </row>
    <row r="12" customFormat="false" ht="27.75" hidden="false" customHeight="true" outlineLevel="0" collapsed="false">
      <c r="B12" s="8" t="s">
        <v>161</v>
      </c>
      <c r="C12" s="15" t="s">
        <v>162</v>
      </c>
      <c r="D12" s="9"/>
      <c r="E12" s="9"/>
      <c r="F12" s="15"/>
    </row>
    <row r="13" customFormat="false" ht="27.75" hidden="false" customHeight="true" outlineLevel="0" collapsed="false">
      <c r="B13" s="8" t="s">
        <v>163</v>
      </c>
      <c r="C13" s="15" t="s">
        <v>162</v>
      </c>
      <c r="D13" s="9"/>
      <c r="E13" s="9"/>
      <c r="F13" s="15"/>
    </row>
    <row r="14" customFormat="false" ht="27.75" hidden="false" customHeight="true" outlineLevel="0" collapsed="false">
      <c r="B14" s="8" t="s">
        <v>164</v>
      </c>
      <c r="C14" s="15" t="s">
        <v>162</v>
      </c>
      <c r="D14" s="9"/>
      <c r="E14" s="9"/>
      <c r="F14" s="15"/>
    </row>
    <row r="15" customFormat="false" ht="27.75" hidden="false" customHeight="true" outlineLevel="0" collapsed="false">
      <c r="B15" s="8" t="s">
        <v>165</v>
      </c>
      <c r="C15" s="15" t="s">
        <v>162</v>
      </c>
      <c r="D15" s="9"/>
      <c r="E15" s="9"/>
      <c r="F15" s="15"/>
    </row>
    <row r="16" customFormat="false" ht="27.75" hidden="false" customHeight="true" outlineLevel="0" collapsed="false">
      <c r="B16" s="8" t="s">
        <v>166</v>
      </c>
      <c r="C16" s="15" t="s">
        <v>162</v>
      </c>
      <c r="D16" s="9"/>
      <c r="E16" s="9"/>
      <c r="F16" s="15"/>
    </row>
    <row r="17" customFormat="false" ht="27.75" hidden="false" customHeight="true" outlineLevel="0" collapsed="false">
      <c r="B17" s="8" t="s">
        <v>167</v>
      </c>
      <c r="C17" s="15" t="s">
        <v>162</v>
      </c>
      <c r="D17" s="9"/>
      <c r="E17" s="9"/>
      <c r="F17" s="15"/>
    </row>
    <row r="18" customFormat="false" ht="27.75" hidden="false" customHeight="true" outlineLevel="0" collapsed="false">
      <c r="B18" s="8" t="s">
        <v>168</v>
      </c>
      <c r="C18" s="15" t="s">
        <v>162</v>
      </c>
      <c r="D18" s="9"/>
      <c r="E18" s="9"/>
      <c r="F18" s="15"/>
    </row>
    <row r="20" customFormat="false" ht="15" hidden="false" customHeight="false" outlineLevel="0" collapsed="false">
      <c r="B20" s="8" t="s">
        <v>169</v>
      </c>
      <c r="D20" s="8" t="s">
        <v>170</v>
      </c>
      <c r="F20" s="8" t="s">
        <v>171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2026-07-12T02:57:17Z</dcterms:created>
  <dc:creator>openpyxl</dc:creator>
  <dc:description/>
  <dc:language>en-US</dc:language>
  <cp:lastModifiedBy/>
  <dcterms:modified xsi:type="dcterms:W3CDTF">2026-07-12T02:57:17Z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